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8819793C-A99A-408C-96BA-A41FC8D20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4" i="36" l="1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<sst xmlns="http://schemas.openxmlformats.org/spreadsheetml/2006/main" count="248" uniqueCount="211">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</sst>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Data-Wednesday'!$A$475:$A$1414</c:f>
              <c:numCache>
                <c:formatCode>m/d/yyyy</c:formatCode>
                <c:ptCount val="940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  <c:pt idx="935">
                  <c:v>46004</c:v>
                </c:pt>
                <c:pt idx="936">
                  <c:v>46011</c:v>
                </c:pt>
                <c:pt idx="937">
                  <c:v>46018</c:v>
                </c:pt>
                <c:pt idx="938">
                  <c:v>46025</c:v>
                </c:pt>
                <c:pt idx="939">
                  <c:v>46032</c:v>
                </c:pt>
              </c:numCache>
            </c:numRef>
          </c:cat>
          <c:val>
            <c:numRef>
              <c:f>'Claims Data-Wednesday'!$E$475:$E$1414</c:f>
              <c:numCache>
                <c:formatCode>#,##0</c:formatCode>
                <c:ptCount val="940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  <c:pt idx="927">
                  <c:v>2306</c:v>
                </c:pt>
                <c:pt idx="928">
                  <c:v>2431</c:v>
                </c:pt>
                <c:pt idx="929">
                  <c:v>3310</c:v>
                </c:pt>
                <c:pt idx="930">
                  <c:v>2899</c:v>
                </c:pt>
                <c:pt idx="931">
                  <c:v>2595</c:v>
                </c:pt>
                <c:pt idx="932">
                  <c:v>2758</c:v>
                </c:pt>
                <c:pt idx="933">
                  <c:v>2239</c:v>
                </c:pt>
                <c:pt idx="934">
                  <c:v>4729</c:v>
                </c:pt>
                <c:pt idx="935">
                  <c:v>3953</c:v>
                </c:pt>
                <c:pt idx="936">
                  <c:v>3445</c:v>
                </c:pt>
                <c:pt idx="937">
                  <c:v>3479</c:v>
                </c:pt>
                <c:pt idx="938">
                  <c:v>4665</c:v>
                </c:pt>
                <c:pt idx="939">
                  <c:v>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Data-Wednesday'!$A$475:$A$1414</c:f>
              <c:numCache>
                <c:formatCode>m/d/yyyy</c:formatCode>
                <c:ptCount val="940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  <c:pt idx="935">
                  <c:v>46004</c:v>
                </c:pt>
                <c:pt idx="936">
                  <c:v>46011</c:v>
                </c:pt>
                <c:pt idx="937">
                  <c:v>46018</c:v>
                </c:pt>
                <c:pt idx="938">
                  <c:v>46025</c:v>
                </c:pt>
                <c:pt idx="939">
                  <c:v>46032</c:v>
                </c:pt>
              </c:numCache>
            </c:numRef>
          </c:cat>
          <c:val>
            <c:numRef>
              <c:f>'Claims Data-Wednesday'!$F$475:$F$1414</c:f>
              <c:numCache>
                <c:formatCode>#,##0</c:formatCode>
                <c:ptCount val="940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  <c:pt idx="927">
                  <c:v>18636</c:v>
                </c:pt>
                <c:pt idx="928">
                  <c:v>18961</c:v>
                </c:pt>
                <c:pt idx="929">
                  <c:v>19161</c:v>
                </c:pt>
                <c:pt idx="930">
                  <c:v>19775</c:v>
                </c:pt>
                <c:pt idx="931">
                  <c:v>18769</c:v>
                </c:pt>
                <c:pt idx="932">
                  <c:v>19240</c:v>
                </c:pt>
                <c:pt idx="933">
                  <c:v>18892</c:v>
                </c:pt>
                <c:pt idx="934">
                  <c:v>21914</c:v>
                </c:pt>
                <c:pt idx="935">
                  <c:v>21725</c:v>
                </c:pt>
                <c:pt idx="936">
                  <c:v>22174</c:v>
                </c:pt>
                <c:pt idx="937">
                  <c:v>22299</c:v>
                </c:pt>
                <c:pt idx="938">
                  <c:v>25414</c:v>
                </c:pt>
                <c:pt idx="939">
                  <c:v>28001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Data-Wednesday'!$H$1362:$H$1414</c:f>
              <c:numCache>
                <c:formatCode>"$"#,##0</c:formatCode>
                <c:ptCount val="53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  <c:pt idx="52">
                  <c:v>6503732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'ExhaustionRateIndiana&amp;Surround'!$CB$7:$DF$7</c:f>
              <c:numCache>
                <c:formatCode>0.0%</c:formatCode>
                <c:ptCount val="31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'ExhaustionRateIndiana&amp;Surround'!$CB$8:$DF$8</c:f>
              <c:numCache>
                <c:formatCode>0.0%</c:formatCode>
                <c:ptCount val="31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'ExhaustionRateIndiana&amp;Surround'!$CB$9:$DF$9</c:f>
              <c:numCache>
                <c:formatCode>0.0%</c:formatCode>
                <c:ptCount val="31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'ExhaustionRateIndiana&amp;Surround'!$CB$10:$DF$10</c:f>
              <c:numCache>
                <c:formatCode>0.0%</c:formatCode>
                <c:ptCount val="31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'ExhaustionRateIndiana&amp;Surround'!$CB$11:$DF$11</c:f>
              <c:numCache>
                <c:formatCode>0.0%</c:formatCode>
                <c:ptCount val="31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'ExhaustionRateIndiana&amp;Surround'!$CB$12:$DF$12</c:f>
              <c:numCache>
                <c:formatCode>0.0%</c:formatCode>
                <c:ptCount val="31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'ExhaustionRateIndiana&amp;Surround'!$CB$13:$DF$13</c:f>
              <c:numCache>
                <c:formatCode>0.0%</c:formatCode>
                <c:ptCount val="31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'ExhaustionRateIndiana&amp;Surround'!$CB$14:$DF$14</c:f>
              <c:numCache>
                <c:formatCode>0.0%</c:formatCode>
                <c:ptCount val="31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46032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1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46032</v>
      </c>
      <c r="C8" s="17"/>
      <c r="D8" s="18">
        <f>B3-7</f>
        <v>46025</v>
      </c>
      <c r="E8" s="19"/>
      <c r="F8" s="19"/>
      <c r="G8" s="19"/>
      <c r="H8" s="19"/>
      <c r="I8" s="17"/>
      <c r="J8" s="18">
        <f>B3-7*52</f>
        <v>45668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7494</v>
      </c>
      <c r="C11" s="21"/>
      <c r="D11" s="21">
        <f>VLOOKUP(D$8,'Claims Data-Wednesday'!$A:$Q,5)</f>
        <v>4665</v>
      </c>
      <c r="E11" s="21"/>
      <c r="F11" s="21">
        <f>B11-D11</f>
        <v>2829</v>
      </c>
      <c r="G11" s="6"/>
      <c r="H11" s="22">
        <f>F11/D11</f>
        <v>0.6064308681672026</v>
      </c>
      <c r="I11" s="6"/>
      <c r="J11" s="21">
        <f>VLOOKUP(J$8,'Claims Data-Wednesday'!$A:$Q,5)</f>
        <v>5904</v>
      </c>
      <c r="K11" s="21"/>
      <c r="L11" s="21">
        <f>B11-J11</f>
        <v>1590</v>
      </c>
      <c r="M11" s="6"/>
      <c r="N11" s="22">
        <f>L11/J11</f>
        <v>0.26930894308943087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28001</v>
      </c>
      <c r="C13" s="21"/>
      <c r="D13" s="21">
        <f>VLOOKUP(D$8,'Claims Data-Wednesday'!$A:$Q,6)</f>
        <v>25414</v>
      </c>
      <c r="E13" s="21"/>
      <c r="F13" s="21">
        <f t="shared" ref="F13:F19" si="0">B13-D13</f>
        <v>2587</v>
      </c>
      <c r="G13" s="6"/>
      <c r="H13" s="22">
        <f t="shared" ref="H13:H19" si="1">F13/D13</f>
        <v>0.1017942866136775</v>
      </c>
      <c r="I13" s="6"/>
      <c r="J13" s="21">
        <f>VLOOKUP(J$8,'Claims Data-Wednesday'!$A:$Q,6)</f>
        <v>30829</v>
      </c>
      <c r="K13" s="21"/>
      <c r="L13" s="21">
        <f t="shared" ref="L13:L19" si="2">B13-J13</f>
        <v>-2828</v>
      </c>
      <c r="M13" s="6"/>
      <c r="N13" s="22">
        <f t="shared" ref="N13:N19" si="3">L13/J13</f>
        <v>-9.1731810957215609E-2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35495</v>
      </c>
      <c r="C15" s="21"/>
      <c r="D15" s="21">
        <f>VLOOKUP(D$8,'Claims Data-Wednesday'!$A:$Q,7)</f>
        <v>30079</v>
      </c>
      <c r="E15" s="21"/>
      <c r="F15" s="21">
        <f t="shared" si="0"/>
        <v>5416</v>
      </c>
      <c r="G15" s="6"/>
      <c r="H15" s="22">
        <f t="shared" si="1"/>
        <v>0.18005917749925196</v>
      </c>
      <c r="I15" s="6"/>
      <c r="J15" s="21">
        <f>VLOOKUP(J$8,'Claims Data-Wednesday'!$A:$Q,7)</f>
        <v>36733</v>
      </c>
      <c r="K15" s="21"/>
      <c r="L15" s="21">
        <f t="shared" si="2"/>
        <v>-1238</v>
      </c>
      <c r="M15" s="6"/>
      <c r="N15" s="22">
        <f t="shared" si="3"/>
        <v>-3.3702665178449893E-2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6503732</v>
      </c>
      <c r="C17" s="7"/>
      <c r="D17" s="7">
        <f>VLOOKUP(D$8,'Claims Data-Wednesday'!$A:$Q,8)</f>
        <v>6337939</v>
      </c>
      <c r="E17" s="7"/>
      <c r="F17" s="7">
        <f t="shared" si="0"/>
        <v>165793</v>
      </c>
      <c r="G17" s="6"/>
      <c r="H17" s="22">
        <f t="shared" si="1"/>
        <v>2.6158819136631008E-2</v>
      </c>
      <c r="I17" s="6"/>
      <c r="J17" s="7">
        <f>VLOOKUP(J$8,'Claims Data-Wednesday'!$A:$Q,8)</f>
        <v>7651550</v>
      </c>
      <c r="K17" s="7"/>
      <c r="L17" s="7">
        <f t="shared" si="2"/>
        <v>-1147818</v>
      </c>
      <c r="M17" s="6"/>
      <c r="N17" s="22">
        <f t="shared" si="3"/>
        <v>-0.15001117420653332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286</v>
      </c>
      <c r="C19" s="21"/>
      <c r="D19" s="21">
        <f>VLOOKUP(D$8,'Claims Data-Wednesday'!$A:$Q,9)</f>
        <v>257</v>
      </c>
      <c r="E19" s="21"/>
      <c r="F19" s="21">
        <f t="shared" si="0"/>
        <v>29</v>
      </c>
      <c r="G19" s="6"/>
      <c r="H19" s="22">
        <f t="shared" si="1"/>
        <v>0.11284046692607004</v>
      </c>
      <c r="I19" s="6"/>
      <c r="J19" s="21">
        <f>VLOOKUP(J$8,'Claims Data-Wednesday'!$A:$Q,9)</f>
        <v>249</v>
      </c>
      <c r="K19" s="21"/>
      <c r="L19" s="21">
        <f t="shared" si="2"/>
        <v>37</v>
      </c>
      <c r="M19" s="6"/>
      <c r="N19" s="22">
        <f t="shared" si="3"/>
        <v>0.14859437751004015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4770.75</v>
      </c>
      <c r="D28" s="21">
        <f>VLOOKUP(J$8,'Claims Data-Wednesday'!$A:$Q,13)</f>
        <v>4649.75</v>
      </c>
      <c r="F28" s="22">
        <f>(B28-D28)/D28</f>
        <v>2.6022904457228883E-2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24472</v>
      </c>
      <c r="D30" s="21">
        <f>VLOOKUP(J$8,'Claims Data-Wednesday'!$A:$Q,14)</f>
        <v>26896.75</v>
      </c>
      <c r="F30" s="22">
        <f t="shared" ref="F30:F36" si="4">(B30-D30)/D30</f>
        <v>-9.0150296968964649E-2</v>
      </c>
      <c r="I30" s="39"/>
      <c r="J30" s="45">
        <v>46032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29242.75</v>
      </c>
      <c r="D32" s="21">
        <f>VLOOKUP(J$8,'Claims Data-Wednesday'!$A:$Q,15)</f>
        <v>31546.5</v>
      </c>
      <c r="F32" s="22">
        <f t="shared" si="4"/>
        <v>-7.3027118697795323E-2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5820365</v>
      </c>
      <c r="D34" s="7">
        <f>VLOOKUP(J$8,'Claims Data-Wednesday'!$A:$Q,16)</f>
        <v>6751664.5</v>
      </c>
      <c r="F34" s="22">
        <f t="shared" si="4"/>
        <v>-0.13793628223084842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271</v>
      </c>
      <c r="D36" s="21">
        <f>VLOOKUP(J$8,'Claims Data-Wednesday'!$A:$Q,17)</f>
        <v>241</v>
      </c>
      <c r="F36" s="22">
        <f t="shared" si="4"/>
        <v>0.12448132780082988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14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P1414" sqref="P1414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14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5820365</v>
      </c>
      <c r="Q1414" s="75">
        <f t="shared" ref="Q1414" si="2119">AVERAGE(I1411:I1414)</f>
        <v>271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" formulaRange="1"/>
    <ignoredError sqref="L765" evalError="1"/>
    <ignoredError sqref="P1413:P1414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9" sqref="Z1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42.6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42.336363636363643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F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E22" sqref="DE22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0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0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0" ht="28.5" customHeight="1">
      <c r="AN5" s="131"/>
      <c r="AO5" s="131"/>
      <c r="AP5" s="131"/>
      <c r="AQ5" s="131"/>
    </row>
    <row r="6" spans="1:110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</row>
    <row r="7" spans="1:110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</row>
    <row r="8" spans="1:110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</row>
    <row r="9" spans="1:110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</row>
    <row r="10" spans="1:110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</row>
    <row r="11" spans="1:110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</row>
    <row r="12" spans="1:110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</row>
    <row r="13" spans="1:110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</row>
    <row r="14" spans="1:110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</row>
    <row r="15" spans="1:110">
      <c r="AJ15" s="65"/>
    </row>
    <row r="16" spans="1:110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E8ED5A-EC84-4BDD-99F4-7FF00A44EC7C}"/>
</file>

<file path=customXml/itemProps2.xml><?xml version="1.0" encoding="utf-8"?>
<ds:datastoreItem xmlns:ds="http://schemas.openxmlformats.org/officeDocument/2006/customXml" ds:itemID="{C6452990-2F67-4479-A4F1-994596405167}"/>
</file>

<file path=customXml/itemProps3.xml><?xml version="1.0" encoding="utf-8"?>
<ds:datastoreItem xmlns:ds="http://schemas.openxmlformats.org/officeDocument/2006/customXml" ds:itemID="{AD087845-09CF-4B90-83BD-09A23A9AF29F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2026-01-20T19:56:32Z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